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esktop\site temp\"/>
    </mc:Choice>
  </mc:AlternateContent>
  <bookViews>
    <workbookView xWindow="0" yWindow="0" windowWidth="20490" windowHeight="7755" tabRatio="239"/>
  </bookViews>
  <sheets>
    <sheet name="Feuille1" sheetId="1" r:id="rId1"/>
  </sheets>
  <definedNames>
    <definedName name="_xlnm.Print_Area" localSheetId="0">Feuille1!$A$1:$H$15</definedName>
  </definedNames>
  <calcPr calcId="152511"/>
</workbook>
</file>

<file path=xl/calcChain.xml><?xml version="1.0" encoding="utf-8"?>
<calcChain xmlns="http://schemas.openxmlformats.org/spreadsheetml/2006/main">
  <c r="I24" i="1" l="1"/>
  <c r="D24" i="1" s="1"/>
  <c r="I23" i="1"/>
  <c r="D23" i="1" s="1"/>
  <c r="I22" i="1"/>
  <c r="D22" i="1" s="1"/>
  <c r="I21" i="1"/>
  <c r="D21" i="1" s="1"/>
  <c r="I20" i="1"/>
  <c r="D20" i="1" s="1"/>
  <c r="I19" i="1"/>
  <c r="D19" i="1" s="1"/>
  <c r="I18" i="1"/>
  <c r="D18" i="1" s="1"/>
  <c r="H24" i="1"/>
  <c r="C24" i="1" s="1"/>
  <c r="H23" i="1"/>
  <c r="C23" i="1" s="1"/>
  <c r="H22" i="1"/>
  <c r="C22" i="1" s="1"/>
  <c r="H21" i="1"/>
  <c r="C21" i="1" s="1"/>
  <c r="H20" i="1"/>
  <c r="C20" i="1" s="1"/>
  <c r="H19" i="1"/>
  <c r="C19" i="1" s="1"/>
  <c r="H18" i="1"/>
  <c r="C18" i="1" s="1"/>
  <c r="G24" i="1"/>
  <c r="B24" i="1" s="1"/>
  <c r="G23" i="1"/>
  <c r="B23" i="1" s="1"/>
  <c r="G22" i="1"/>
  <c r="B22" i="1" s="1"/>
  <c r="G21" i="1"/>
  <c r="B21" i="1" s="1"/>
  <c r="G20" i="1"/>
  <c r="B20" i="1" s="1"/>
  <c r="G19" i="1"/>
  <c r="B19" i="1" s="1"/>
  <c r="G18" i="1"/>
  <c r="B18" i="1" s="1"/>
  <c r="B6" i="1" l="1"/>
  <c r="B12" i="1"/>
  <c r="B5" i="1"/>
  <c r="B10" i="1" l="1"/>
  <c r="B9" i="1"/>
  <c r="B8" i="1"/>
  <c r="B7" i="1"/>
</calcChain>
</file>

<file path=xl/sharedStrings.xml><?xml version="1.0" encoding="utf-8"?>
<sst xmlns="http://schemas.openxmlformats.org/spreadsheetml/2006/main" count="23" uniqueCount="18">
  <si>
    <t>Mini</t>
  </si>
  <si>
    <t>Maxi</t>
  </si>
  <si>
    <t>Extérieurs</t>
  </si>
  <si>
    <t>Restauration scolaire</t>
  </si>
  <si>
    <t>Camps</t>
  </si>
  <si>
    <t>Revenu fiscal de référence :</t>
  </si>
  <si>
    <t>Accueil périscolaire matin</t>
  </si>
  <si>
    <t>Accueil périscolaire soir</t>
  </si>
  <si>
    <t>Accueil périscolaire journée</t>
  </si>
  <si>
    <t>Journée d'Accueil de loisirs</t>
  </si>
  <si>
    <t>½ journée d'Accueil de loisirs</t>
  </si>
  <si>
    <t>Nombre d'enfants à charge :</t>
  </si>
  <si>
    <r>
      <t>← Entrez le revenu fiscal de référence 2017
de l'avis d'impôt 2018</t>
    </r>
    <r>
      <rPr>
        <sz val="11"/>
        <rFont val="Calibri"/>
        <family val="2"/>
        <scheme val="minor"/>
      </rPr>
      <t xml:space="preserve"> (ou le cumul de chaque avis s'il y a plusieurs avis au sein du foyer)</t>
    </r>
  </si>
  <si>
    <t>Ville de Pont-l'Abbé - Tarifs des Prestations Enfance 2019</t>
  </si>
  <si>
    <r>
      <rPr>
        <b/>
        <sz val="12"/>
        <rFont val="Calibri"/>
        <family val="2"/>
      </rPr>
      <t xml:space="preserve">La tarification au taux d'effort concerne : 
- Pour la Restauration scolaire : </t>
    </r>
    <r>
      <rPr>
        <sz val="12"/>
        <rFont val="Calibri"/>
        <family val="2"/>
      </rPr>
      <t xml:space="preserve"> les familles résidant à Pont-l'Abbé </t>
    </r>
    <r>
      <rPr>
        <b/>
        <sz val="12"/>
        <rFont val="Calibri"/>
        <family val="2"/>
      </rPr>
      <t xml:space="preserve">
- Pour l'Accueil périscolaire :</t>
    </r>
    <r>
      <rPr>
        <sz val="12"/>
        <rFont val="Calibri"/>
        <family val="2"/>
      </rPr>
      <t xml:space="preserve"> toutes les familles</t>
    </r>
    <r>
      <rPr>
        <b/>
        <sz val="12"/>
        <rFont val="Calibri"/>
        <family val="2"/>
      </rPr>
      <t xml:space="preserve">
- Pour l'Accueil de loisirs : </t>
    </r>
    <r>
      <rPr>
        <sz val="12"/>
        <rFont val="Calibri"/>
        <family val="2"/>
      </rPr>
      <t xml:space="preserve">les familles résidant à Pont-l'Abbé et les familles des communes conventionnées (Loctudy et Plobannalec-Lesconil)
</t>
    </r>
    <r>
      <rPr>
        <b/>
        <sz val="12"/>
        <rFont val="Calibri"/>
        <family val="2"/>
      </rPr>
      <t>Le calcul se fait</t>
    </r>
    <r>
      <rPr>
        <sz val="12"/>
        <rFont val="Calibri"/>
        <family val="2"/>
      </rPr>
      <t xml:space="preserve"> suivant le</t>
    </r>
    <r>
      <rPr>
        <b/>
        <sz val="12"/>
        <rFont val="Calibri"/>
        <family val="2"/>
      </rPr>
      <t xml:space="preserve"> revenu fiscal de référence de l'ensemble du foyer</t>
    </r>
    <r>
      <rPr>
        <sz val="12"/>
        <rFont val="Calibri"/>
        <family val="2"/>
      </rPr>
      <t xml:space="preserve"> et le nombre d'enfants à charge.
</t>
    </r>
  </si>
  <si>
    <t>Journée de centre de loisirs ou 1/2 journée avec repas</t>
  </si>
  <si>
    <t>1/2 journée de centre de loisirs</t>
  </si>
  <si>
    <t xml:space="preserve">Garderie du matin ou du soir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</si>
</sst>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C];[Red]\-#,##0.00\ [$€-40C]"/>
    <numFmt numFmtId="165" formatCode="#,##0\ [$€-40C];\-#,##0\ [$€-40C]"/>
  </numFmts>
  <fonts count="15" x14ac:knownFonts="1">
    <font>
      <sz val="10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27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9"/>
      </patternFill>
    </fill>
  </fills>
  <borders count="2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ont="1" applyFill="1"/>
    <xf numFmtId="0" fontId="0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0" fillId="2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64" fontId="5" fillId="10" borderId="5" xfId="0" applyNumberFormat="1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/>
    </xf>
    <xf numFmtId="164" fontId="12" fillId="2" borderId="0" xfId="0" applyNumberFormat="1" applyFont="1" applyFill="1"/>
    <xf numFmtId="0" fontId="9" fillId="2" borderId="0" xfId="0" applyFont="1" applyFill="1" applyBorder="1" applyAlignment="1">
      <alignment horizontal="right" vertical="center"/>
    </xf>
    <xf numFmtId="0" fontId="12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5" fillId="5" borderId="10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164" fontId="5" fillId="9" borderId="12" xfId="0" applyNumberFormat="1" applyFont="1" applyFill="1" applyBorder="1" applyAlignment="1">
      <alignment horizontal="center" vertical="center"/>
    </xf>
    <xf numFmtId="164" fontId="5" fillId="9" borderId="13" xfId="0" applyNumberFormat="1" applyFont="1" applyFill="1" applyBorder="1" applyAlignment="1">
      <alignment horizontal="center" vertical="center"/>
    </xf>
    <xf numFmtId="164" fontId="5" fillId="9" borderId="14" xfId="0" applyNumberFormat="1" applyFont="1" applyFill="1" applyBorder="1" applyAlignment="1">
      <alignment horizontal="center" vertical="center"/>
    </xf>
    <xf numFmtId="164" fontId="5" fillId="7" borderId="15" xfId="0" applyNumberFormat="1" applyFont="1" applyFill="1" applyBorder="1" applyAlignment="1">
      <alignment horizontal="center" vertical="center"/>
    </xf>
    <xf numFmtId="164" fontId="5" fillId="7" borderId="16" xfId="0" applyNumberFormat="1" applyFont="1" applyFill="1" applyBorder="1" applyAlignment="1">
      <alignment horizontal="center" vertical="center"/>
    </xf>
    <xf numFmtId="164" fontId="5" fillId="7" borderId="10" xfId="0" applyNumberFormat="1" applyFont="1" applyFill="1" applyBorder="1" applyAlignment="1">
      <alignment horizontal="center" vertical="center"/>
    </xf>
    <xf numFmtId="164" fontId="5" fillId="7" borderId="17" xfId="0" applyNumberFormat="1" applyFont="1" applyFill="1" applyBorder="1" applyAlignment="1">
      <alignment horizontal="center" vertical="center"/>
    </xf>
    <xf numFmtId="164" fontId="5" fillId="7" borderId="18" xfId="0" applyNumberFormat="1" applyFont="1" applyFill="1" applyBorder="1" applyAlignment="1">
      <alignment horizontal="center" vertical="center"/>
    </xf>
    <xf numFmtId="164" fontId="5" fillId="7" borderId="19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center" vertical="center"/>
    </xf>
    <xf numFmtId="164" fontId="5" fillId="5" borderId="16" xfId="0" applyNumberFormat="1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horizontal="center" vertical="center"/>
    </xf>
    <xf numFmtId="164" fontId="5" fillId="5" borderId="19" xfId="0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tabSelected="1" workbookViewId="0">
      <selection activeCell="B16" sqref="B16"/>
    </sheetView>
  </sheetViews>
  <sheetFormatPr baseColWidth="10" defaultColWidth="11.5703125" defaultRowHeight="12.75" x14ac:dyDescent="0.2"/>
  <cols>
    <col min="1" max="1" width="43.5703125" style="1" customWidth="1"/>
    <col min="2" max="3" width="11.7109375" style="2" customWidth="1"/>
    <col min="4" max="5" width="16.5703125" style="2" customWidth="1"/>
    <col min="6" max="6" width="4.28515625" style="2" customWidth="1"/>
    <col min="7" max="8" width="13.7109375" style="1" customWidth="1"/>
    <col min="9" max="16384" width="11.5703125" style="2"/>
  </cols>
  <sheetData>
    <row r="1" spans="1:23" ht="32.25" customHeight="1" thickBot="1" x14ac:dyDescent="0.35">
      <c r="A1" s="28" t="s">
        <v>13</v>
      </c>
      <c r="B1" s="29"/>
      <c r="C1" s="29"/>
      <c r="D1" s="29"/>
      <c r="E1" s="29"/>
      <c r="F1" s="29"/>
      <c r="G1" s="29"/>
      <c r="H1" s="30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1.25" customHeight="1" x14ac:dyDescent="0.2">
      <c r="A2" s="4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03.5" customHeight="1" x14ac:dyDescent="0.2">
      <c r="A3" s="31" t="s">
        <v>14</v>
      </c>
      <c r="B3" s="32"/>
      <c r="C3" s="32"/>
      <c r="D3" s="32"/>
      <c r="E3" s="32"/>
      <c r="F3" s="32"/>
      <c r="G3" s="32"/>
      <c r="H3" s="3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7.25" customHeight="1" thickBot="1" x14ac:dyDescent="0.25">
      <c r="A4" s="3"/>
      <c r="E4" s="19" t="s">
        <v>2</v>
      </c>
      <c r="F4" s="10"/>
      <c r="G4" s="8" t="s">
        <v>0</v>
      </c>
      <c r="H4" s="8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3.25" customHeight="1" thickBot="1" x14ac:dyDescent="0.25">
      <c r="A5" s="21" t="s">
        <v>3</v>
      </c>
      <c r="B5" s="39">
        <f t="shared" ref="B5:B10" si="0">IF($B$15=0," ",IF($B$15=1,B18,IF($B$15=2,C18,IF($B$15&gt;=3,D18))))</f>
        <v>2.4700000000000002</v>
      </c>
      <c r="C5" s="40"/>
      <c r="D5" s="41"/>
      <c r="E5" s="18">
        <v>4.4000000000000004</v>
      </c>
      <c r="F5" s="11"/>
      <c r="G5" s="9">
        <v>2.4700000000000002</v>
      </c>
      <c r="H5" s="9">
        <v>3.59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 customHeight="1" x14ac:dyDescent="0.2">
      <c r="A6" s="15" t="s">
        <v>6</v>
      </c>
      <c r="B6" s="42">
        <f t="shared" si="0"/>
        <v>1</v>
      </c>
      <c r="C6" s="42"/>
      <c r="D6" s="43"/>
      <c r="E6" s="11"/>
      <c r="F6" s="11"/>
      <c r="G6" s="9">
        <v>1</v>
      </c>
      <c r="H6" s="9">
        <v>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 customHeight="1" x14ac:dyDescent="0.2">
      <c r="A7" s="16" t="s">
        <v>7</v>
      </c>
      <c r="B7" s="44">
        <f t="shared" si="0"/>
        <v>1.55</v>
      </c>
      <c r="C7" s="44"/>
      <c r="D7" s="45"/>
      <c r="E7" s="11"/>
      <c r="F7" s="11"/>
      <c r="G7" s="9">
        <v>1.55</v>
      </c>
      <c r="H7" s="9">
        <v>2.25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3.25" customHeight="1" thickBot="1" x14ac:dyDescent="0.25">
      <c r="A8" s="17" t="s">
        <v>8</v>
      </c>
      <c r="B8" s="46">
        <f t="shared" si="0"/>
        <v>2.2999999999999998</v>
      </c>
      <c r="C8" s="46"/>
      <c r="D8" s="47"/>
      <c r="E8" s="11"/>
      <c r="F8" s="11"/>
      <c r="G8" s="9">
        <v>2.2999999999999998</v>
      </c>
      <c r="H8" s="9">
        <v>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2.25" customHeight="1" x14ac:dyDescent="0.2">
      <c r="A9" s="12" t="s">
        <v>15</v>
      </c>
      <c r="B9" s="48">
        <f t="shared" si="0"/>
        <v>7</v>
      </c>
      <c r="C9" s="48"/>
      <c r="D9" s="49"/>
      <c r="E9" s="11"/>
      <c r="F9" s="11"/>
      <c r="G9" s="9">
        <v>7</v>
      </c>
      <c r="H9" s="9">
        <v>17.2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3.25" customHeight="1" x14ac:dyDescent="0.2">
      <c r="A10" s="13" t="s">
        <v>16</v>
      </c>
      <c r="B10" s="33">
        <f t="shared" si="0"/>
        <v>3.8</v>
      </c>
      <c r="C10" s="33"/>
      <c r="D10" s="34"/>
      <c r="E10" s="11"/>
      <c r="F10" s="11"/>
      <c r="G10" s="9">
        <v>3.8</v>
      </c>
      <c r="H10" s="9">
        <v>8.6999999999999993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2.25" customHeight="1" x14ac:dyDescent="0.2">
      <c r="A11" s="20" t="s">
        <v>17</v>
      </c>
      <c r="B11" s="33">
        <v>0.51</v>
      </c>
      <c r="C11" s="33"/>
      <c r="D11" s="34"/>
      <c r="E11" s="11"/>
      <c r="F11" s="11"/>
      <c r="G11" s="35">
        <v>0.51</v>
      </c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3.25" customHeight="1" thickBot="1" x14ac:dyDescent="0.25">
      <c r="A12" s="14" t="s">
        <v>4</v>
      </c>
      <c r="B12" s="50">
        <f>IF($B$15=0," ",IF($B$15=1,B24,IF($B$15=2,C24,IF($B$15&gt;=3,D24))))</f>
        <v>14</v>
      </c>
      <c r="C12" s="50"/>
      <c r="D12" s="51"/>
      <c r="E12" s="11"/>
      <c r="F12" s="11"/>
      <c r="G12" s="9">
        <v>14</v>
      </c>
      <c r="H12" s="9">
        <v>39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 x14ac:dyDescent="0.25">
      <c r="B13" s="1"/>
      <c r="C13" s="1"/>
      <c r="D13" s="1"/>
      <c r="E13" s="1"/>
      <c r="F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45" customHeight="1" thickBot="1" x14ac:dyDescent="0.25">
      <c r="A14" s="23" t="s">
        <v>5</v>
      </c>
      <c r="B14" s="52">
        <v>0</v>
      </c>
      <c r="C14" s="53"/>
      <c r="D14" s="54"/>
      <c r="E14" s="55" t="s">
        <v>12</v>
      </c>
      <c r="F14" s="56"/>
      <c r="G14" s="56"/>
      <c r="H14" s="5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5.25" customHeight="1" thickBot="1" x14ac:dyDescent="0.25">
      <c r="A15" s="23" t="s">
        <v>11</v>
      </c>
      <c r="B15" s="36">
        <v>1</v>
      </c>
      <c r="C15" s="37"/>
      <c r="D15" s="38"/>
      <c r="E15" s="22"/>
      <c r="F15" s="22"/>
      <c r="G15" s="22"/>
      <c r="H15" s="2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B16" s="1"/>
      <c r="C16" s="1"/>
      <c r="D16" s="1"/>
      <c r="E16" s="1"/>
      <c r="F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7"/>
      <c r="B17" s="1"/>
      <c r="C17" s="1"/>
      <c r="D17" s="1"/>
      <c r="E17" s="1"/>
      <c r="F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x14ac:dyDescent="0.2">
      <c r="A18" s="24" t="s">
        <v>3</v>
      </c>
      <c r="B18" s="25">
        <f>IF(G18&lt;$G5,$G5,IF(G18&gt;$H5,H5,G18))</f>
        <v>2.4700000000000002</v>
      </c>
      <c r="C18" s="25">
        <f>IF(H18&lt;$G5,$G5,IF(H18&gt;$H5,H5,H18))</f>
        <v>2.4700000000000002</v>
      </c>
      <c r="D18" s="25">
        <f>IF(I18&lt;$G5,$G5,IF(I18&gt;$H5,H5,I18))</f>
        <v>2.4700000000000002</v>
      </c>
      <c r="E18" s="25"/>
      <c r="F18" s="25"/>
      <c r="G18" s="25">
        <f>(B14/12)*(0.108/100)</f>
        <v>0</v>
      </c>
      <c r="H18" s="25">
        <f>(B14/12)*(0.0939/100)</f>
        <v>0</v>
      </c>
      <c r="I18" s="25">
        <f>(B14/12)*(0.0858/100)</f>
        <v>0</v>
      </c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x14ac:dyDescent="0.2">
      <c r="A19" s="26" t="s">
        <v>6</v>
      </c>
      <c r="B19" s="25">
        <f>IF(G19&lt;$G6,$G6,IF(G$19&gt;$H6,$H6,G$19))</f>
        <v>1</v>
      </c>
      <c r="C19" s="25">
        <f t="shared" ref="C19:D19" si="1">IF(H19&lt;$G6,$G6,IF(H$19&gt;$H6,$H6,H$19))</f>
        <v>1</v>
      </c>
      <c r="D19" s="25">
        <f t="shared" si="1"/>
        <v>1</v>
      </c>
      <c r="E19" s="25"/>
      <c r="F19" s="25"/>
      <c r="G19" s="25">
        <f>(B14/12)*(0.06613/100)</f>
        <v>0</v>
      </c>
      <c r="H19" s="25">
        <f>(B14/12)*(0.05511/100)</f>
        <v>0</v>
      </c>
      <c r="I19" s="25">
        <f>(B14/12)*(0.04134/100)</f>
        <v>0</v>
      </c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x14ac:dyDescent="0.2">
      <c r="A20" s="26" t="s">
        <v>7</v>
      </c>
      <c r="B20" s="25">
        <f>IF(G20&lt;$G7,$G7,IF(G$20&gt;$H7,$H7,G$20))</f>
        <v>1.55</v>
      </c>
      <c r="C20" s="25">
        <f t="shared" ref="C20:D20" si="2">IF(H20&lt;$G7,$G7,IF(H20&gt;$H7,I7,H20))</f>
        <v>1.55</v>
      </c>
      <c r="D20" s="25">
        <f t="shared" si="2"/>
        <v>1.55</v>
      </c>
      <c r="E20" s="25"/>
      <c r="F20" s="25"/>
      <c r="G20" s="25">
        <f>(B14/12)*(0.0744/100)</f>
        <v>0</v>
      </c>
      <c r="H20" s="25">
        <f>(B14/12)*(0.062/100)</f>
        <v>0</v>
      </c>
      <c r="I20" s="25">
        <f>(B14/12)*(0.0465/100)</f>
        <v>0</v>
      </c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x14ac:dyDescent="0.2">
      <c r="A21" s="26" t="s">
        <v>8</v>
      </c>
      <c r="B21" s="25">
        <f>IF(G21&lt;$G8,$G8,IF(G$21&gt;$H8,$H8,G$21))</f>
        <v>2.2999999999999998</v>
      </c>
      <c r="C21" s="25">
        <f>IF(H21&lt;$G8,$G8,IF(H$21&gt;$H8,$H8,H$21))</f>
        <v>2.2999999999999998</v>
      </c>
      <c r="D21" s="25">
        <f>IF(I21&lt;$G8,$G8,IF(I$21&gt;$H8,$H8,I$21))</f>
        <v>2.2999999999999998</v>
      </c>
      <c r="E21" s="25"/>
      <c r="F21" s="25"/>
      <c r="G21" s="25">
        <f>(B14/12)*(0.13227/100)</f>
        <v>0</v>
      </c>
      <c r="H21" s="25">
        <f>(B14/12)*(0.11022/100)</f>
        <v>0</v>
      </c>
      <c r="I21" s="25">
        <f>(B14/12)*(0.08267/100)</f>
        <v>0</v>
      </c>
      <c r="J21" s="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x14ac:dyDescent="0.2">
      <c r="A22" s="26" t="s">
        <v>9</v>
      </c>
      <c r="B22" s="25">
        <f>IF(G22&lt;$G9,$G9,IF(G22&gt;$H9,$H9,G22))</f>
        <v>7</v>
      </c>
      <c r="C22" s="25">
        <f>IF(H22&lt;$G9,$G9,IF(H22&gt;$H9,$H9,H22))</f>
        <v>7</v>
      </c>
      <c r="D22" s="25">
        <f>IF(I22&lt;$G9,$G9,IF(I22&gt;$H9,$H9,I22))</f>
        <v>7</v>
      </c>
      <c r="E22" s="25"/>
      <c r="F22" s="25"/>
      <c r="G22" s="25">
        <f>(B14/12)*(0.56878/100)</f>
        <v>0</v>
      </c>
      <c r="H22" s="25">
        <f>(B14/12)*(0.47398/100)</f>
        <v>0</v>
      </c>
      <c r="I22" s="25">
        <f>(B14/12)*(0.35548/100)</f>
        <v>0</v>
      </c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x14ac:dyDescent="0.2">
      <c r="A23" s="26" t="s">
        <v>10</v>
      </c>
      <c r="B23" s="25">
        <f>IF(G23&lt;$G10,$G10,IF(G23&gt;$H10,$H10,G23))</f>
        <v>3.8</v>
      </c>
      <c r="C23" s="25">
        <f>IF(H23&lt;$G10,$G10,IF(H23&gt;$H10,$H10,H23))</f>
        <v>3.8</v>
      </c>
      <c r="D23" s="25">
        <f t="shared" ref="D23" si="3">IF(I23&lt;$G10,$G10,IF(I23&gt;$H10,$H10,I23))</f>
        <v>3.8</v>
      </c>
      <c r="E23" s="25"/>
      <c r="F23" s="25"/>
      <c r="G23" s="25">
        <f>(B14/12)*(0.28769/100)</f>
        <v>0</v>
      </c>
      <c r="H23" s="25">
        <f>(B14/12)*(0.23974/100)</f>
        <v>0</v>
      </c>
      <c r="I23" s="25">
        <f>(B14/12)*(0.1798/100)</f>
        <v>0</v>
      </c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x14ac:dyDescent="0.2">
      <c r="A24" s="24" t="s">
        <v>4</v>
      </c>
      <c r="B24" s="25">
        <f>IF(G24&lt;$G12,$G12,IF(G24&gt;$H12,$H12,G24))</f>
        <v>14</v>
      </c>
      <c r="C24" s="25">
        <f>IF(H24&lt;$G12,$G12,IF(H24&gt;$H12,$H12,H24))</f>
        <v>14</v>
      </c>
      <c r="D24" s="25">
        <f>IF(I24&lt;$G12,$G12,IF(I24&gt;$H12,$H12,I24))</f>
        <v>14</v>
      </c>
      <c r="E24" s="25"/>
      <c r="F24" s="25"/>
      <c r="G24" s="25">
        <f>(B14/12)*(1.1958/100)</f>
        <v>0</v>
      </c>
      <c r="H24" s="25">
        <f>(B14/12)*(0.997/100)</f>
        <v>0</v>
      </c>
      <c r="I24" s="25">
        <f>(B14/12)*(0.748/100)</f>
        <v>0</v>
      </c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7"/>
      <c r="B25" s="27"/>
      <c r="C25" s="27"/>
      <c r="D25" s="27"/>
      <c r="E25" s="27"/>
      <c r="F25" s="27"/>
      <c r="G25" s="27"/>
      <c r="H25" s="27"/>
      <c r="I25" s="27"/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B26" s="1"/>
      <c r="C26" s="1"/>
      <c r="D26" s="1"/>
      <c r="E26" s="1"/>
      <c r="F26" s="1"/>
      <c r="I26" s="1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B27" s="1"/>
      <c r="C27" s="1"/>
      <c r="D27" s="1"/>
      <c r="E27" s="1"/>
      <c r="F27" s="1"/>
      <c r="I27" s="1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B28" s="1"/>
      <c r="C28" s="1"/>
      <c r="D28" s="1"/>
      <c r="E28" s="1"/>
      <c r="F28" s="1"/>
      <c r="I28" s="1"/>
      <c r="J28" s="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B29" s="1"/>
      <c r="C29" s="1"/>
      <c r="D29" s="1"/>
      <c r="E29" s="1"/>
      <c r="F29" s="1"/>
      <c r="I29" s="1"/>
      <c r="J29" s="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B30" s="1"/>
      <c r="C30" s="1"/>
      <c r="D30" s="1"/>
      <c r="E30" s="1"/>
      <c r="F30" s="1"/>
      <c r="I30" s="1"/>
      <c r="J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B31" s="1"/>
      <c r="C31" s="1"/>
      <c r="D31" s="1"/>
      <c r="E31" s="1"/>
      <c r="F31" s="1"/>
      <c r="I31" s="1"/>
      <c r="J31" s="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B32" s="1"/>
      <c r="C32" s="1"/>
      <c r="D32" s="1"/>
      <c r="E32" s="1"/>
      <c r="F32" s="1"/>
      <c r="I32" s="1"/>
      <c r="J32" s="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64" x14ac:dyDescent="0.2">
      <c r="B33" s="1"/>
      <c r="C33" s="1"/>
      <c r="D33" s="1"/>
      <c r="E33" s="1"/>
      <c r="F33" s="1"/>
      <c r="I33" s="1"/>
      <c r="J33" s="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64" x14ac:dyDescent="0.2">
      <c r="B34" s="1"/>
      <c r="C34" s="1"/>
      <c r="D34" s="1"/>
      <c r="E34" s="1"/>
      <c r="F34" s="1"/>
      <c r="I34" s="1"/>
      <c r="J34" s="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64" x14ac:dyDescent="0.2">
      <c r="B35" s="1"/>
      <c r="C35" s="1"/>
      <c r="D35" s="1"/>
      <c r="E35" s="1"/>
      <c r="F35" s="1"/>
      <c r="I35" s="1"/>
      <c r="J35" s="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64" x14ac:dyDescent="0.2">
      <c r="B36" s="1"/>
      <c r="C36" s="1"/>
      <c r="D36" s="1"/>
      <c r="E36" s="1"/>
      <c r="F36" s="1"/>
      <c r="I36" s="1"/>
      <c r="J36" s="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64" x14ac:dyDescent="0.2">
      <c r="B37" s="1"/>
      <c r="C37" s="1"/>
      <c r="D37" s="1"/>
      <c r="E37" s="1"/>
      <c r="F37" s="1"/>
      <c r="I37" s="1"/>
      <c r="J37" s="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64" x14ac:dyDescent="0.2">
      <c r="B38" s="1"/>
      <c r="C38" s="1"/>
      <c r="D38" s="1"/>
      <c r="E38" s="1"/>
      <c r="F38" s="1"/>
      <c r="I38" s="1"/>
      <c r="J38" s="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64" x14ac:dyDescent="0.2">
      <c r="B39" s="1"/>
      <c r="C39" s="1"/>
      <c r="D39" s="1"/>
      <c r="E39" s="1"/>
      <c r="F39" s="1"/>
      <c r="I39" s="1"/>
      <c r="J39" s="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64" x14ac:dyDescent="0.2">
      <c r="B40" s="1"/>
      <c r="C40" s="1"/>
      <c r="D40" s="1"/>
      <c r="E40" s="1"/>
      <c r="F40" s="1"/>
      <c r="I40" s="1"/>
      <c r="J40" s="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64" x14ac:dyDescent="0.2">
      <c r="B41" s="1"/>
      <c r="C41" s="1"/>
      <c r="D41" s="1"/>
      <c r="E41" s="1"/>
      <c r="F41" s="1"/>
      <c r="I41" s="1"/>
      <c r="J41" s="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64" x14ac:dyDescent="0.2">
      <c r="B42" s="1"/>
      <c r="C42" s="1"/>
      <c r="D42" s="1"/>
      <c r="E42" s="1"/>
      <c r="F42" s="1"/>
      <c r="I42" s="1"/>
      <c r="J42" s="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6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x14ac:dyDescent="0.2">
      <c r="B48" s="1"/>
      <c r="C48" s="1"/>
      <c r="D48" s="1"/>
      <c r="E48" s="1"/>
      <c r="F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2:64" x14ac:dyDescent="0.2">
      <c r="B49" s="1"/>
      <c r="C49" s="1"/>
      <c r="D49" s="1"/>
      <c r="E49" s="1"/>
      <c r="F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2:64" x14ac:dyDescent="0.2">
      <c r="B50" s="1"/>
      <c r="C50" s="1"/>
      <c r="D50" s="1"/>
      <c r="E50" s="1"/>
      <c r="F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2:64" x14ac:dyDescent="0.2">
      <c r="B51" s="1"/>
      <c r="C51" s="1"/>
      <c r="D51" s="1"/>
      <c r="E51" s="1"/>
      <c r="F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2:64" x14ac:dyDescent="0.2">
      <c r="B52" s="1"/>
      <c r="C52" s="1"/>
      <c r="D52" s="1"/>
      <c r="E52" s="1"/>
      <c r="F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2:64" x14ac:dyDescent="0.2">
      <c r="B53" s="1"/>
      <c r="C53" s="1"/>
      <c r="D53" s="1"/>
      <c r="E53" s="1"/>
      <c r="F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2:64" x14ac:dyDescent="0.2">
      <c r="B54" s="1"/>
      <c r="C54" s="1"/>
      <c r="D54" s="1"/>
      <c r="E54" s="1"/>
      <c r="F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2:64" x14ac:dyDescent="0.2">
      <c r="B55" s="1"/>
      <c r="C55" s="1"/>
      <c r="D55" s="1"/>
      <c r="E55" s="1"/>
      <c r="F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2:64" x14ac:dyDescent="0.2">
      <c r="B56" s="1"/>
      <c r="C56" s="1"/>
      <c r="D56" s="1"/>
      <c r="E56" s="1"/>
      <c r="F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2:64" x14ac:dyDescent="0.2">
      <c r="B57" s="1"/>
      <c r="C57" s="1"/>
      <c r="D57" s="1"/>
      <c r="E57" s="1"/>
      <c r="F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2:64" x14ac:dyDescent="0.2">
      <c r="B58" s="1"/>
      <c r="C58" s="1"/>
      <c r="D58" s="1"/>
      <c r="E58" s="1"/>
      <c r="F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2:64" x14ac:dyDescent="0.2">
      <c r="B59" s="1"/>
      <c r="C59" s="1"/>
      <c r="D59" s="1"/>
      <c r="E59" s="1"/>
      <c r="F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2:64" x14ac:dyDescent="0.2">
      <c r="B60" s="1"/>
      <c r="C60" s="1"/>
      <c r="D60" s="1"/>
      <c r="E60" s="1"/>
      <c r="F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2:64" x14ac:dyDescent="0.2"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2:64" x14ac:dyDescent="0.2">
      <c r="B62" s="1"/>
      <c r="C62" s="1"/>
      <c r="D62" s="1"/>
      <c r="E62" s="1"/>
      <c r="F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2:64" x14ac:dyDescent="0.2">
      <c r="B63" s="1"/>
      <c r="C63" s="1"/>
      <c r="D63" s="1"/>
      <c r="E63" s="1"/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2:64" x14ac:dyDescent="0.2">
      <c r="B64" s="1"/>
      <c r="C64" s="1"/>
      <c r="D64" s="1"/>
      <c r="E64" s="1"/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2:64" x14ac:dyDescent="0.2">
      <c r="B65" s="1"/>
      <c r="C65" s="1"/>
      <c r="D65" s="1"/>
      <c r="E65" s="1"/>
      <c r="F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2:64" x14ac:dyDescent="0.2">
      <c r="B66" s="1"/>
      <c r="C66" s="1"/>
      <c r="D66" s="1"/>
      <c r="E66" s="1"/>
      <c r="F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2:64" x14ac:dyDescent="0.2">
      <c r="B67" s="1"/>
      <c r="C67" s="1"/>
      <c r="D67" s="1"/>
      <c r="E67" s="1"/>
      <c r="F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2:64" x14ac:dyDescent="0.2">
      <c r="B68" s="1"/>
      <c r="C68" s="1"/>
      <c r="D68" s="1"/>
      <c r="E68" s="1"/>
      <c r="F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2:64" x14ac:dyDescent="0.2">
      <c r="B69" s="1"/>
      <c r="C69" s="1"/>
      <c r="D69" s="1"/>
      <c r="E69" s="1"/>
      <c r="F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2:64" x14ac:dyDescent="0.2">
      <c r="B70" s="1"/>
      <c r="C70" s="1"/>
      <c r="D70" s="1"/>
      <c r="E70" s="1"/>
      <c r="F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2:64" x14ac:dyDescent="0.2">
      <c r="B71" s="1"/>
      <c r="C71" s="1"/>
      <c r="D71" s="1"/>
      <c r="E71" s="1"/>
      <c r="F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2:64" x14ac:dyDescent="0.2">
      <c r="B72" s="1"/>
      <c r="C72" s="1"/>
      <c r="D72" s="1"/>
      <c r="E72" s="1"/>
      <c r="F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2:64" x14ac:dyDescent="0.2">
      <c r="B73" s="1"/>
      <c r="C73" s="1"/>
      <c r="D73" s="1"/>
      <c r="E73" s="1"/>
      <c r="F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2:64" x14ac:dyDescent="0.2"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2:64" x14ac:dyDescent="0.2"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2:64" x14ac:dyDescent="0.2">
      <c r="B76" s="1"/>
      <c r="C76" s="1"/>
      <c r="D76" s="1"/>
      <c r="E76" s="1"/>
      <c r="F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2:64" x14ac:dyDescent="0.2">
      <c r="B77" s="1"/>
      <c r="C77" s="1"/>
      <c r="D77" s="1"/>
      <c r="E77" s="1"/>
      <c r="F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2:64" x14ac:dyDescent="0.2">
      <c r="B78" s="1"/>
      <c r="C78" s="1"/>
      <c r="D78" s="1"/>
      <c r="E78" s="1"/>
      <c r="F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2:64" x14ac:dyDescent="0.2">
      <c r="B79" s="1"/>
      <c r="C79" s="1"/>
      <c r="D79" s="1"/>
      <c r="E79" s="1"/>
      <c r="F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2:64" x14ac:dyDescent="0.2">
      <c r="B80" s="1"/>
      <c r="C80" s="1"/>
      <c r="D80" s="1"/>
      <c r="E80" s="1"/>
      <c r="F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2:64" x14ac:dyDescent="0.2">
      <c r="B81" s="1"/>
      <c r="C81" s="1"/>
      <c r="D81" s="1"/>
      <c r="E81" s="1"/>
      <c r="F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2:64" x14ac:dyDescent="0.2">
      <c r="B82" s="1"/>
      <c r="C82" s="1"/>
      <c r="D82" s="1"/>
      <c r="E82" s="1"/>
      <c r="F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2:64" x14ac:dyDescent="0.2">
      <c r="B83" s="1"/>
      <c r="C83" s="1"/>
      <c r="D83" s="1"/>
      <c r="E83" s="1"/>
      <c r="F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2:64" x14ac:dyDescent="0.2">
      <c r="B84" s="1"/>
      <c r="C84" s="1"/>
      <c r="D84" s="1"/>
      <c r="E84" s="1"/>
      <c r="F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2:64" x14ac:dyDescent="0.2">
      <c r="B85" s="1"/>
      <c r="C85" s="1"/>
      <c r="D85" s="1"/>
      <c r="E85" s="1"/>
      <c r="F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2:64" x14ac:dyDescent="0.2">
      <c r="B86" s="1"/>
      <c r="C86" s="1"/>
      <c r="D86" s="1"/>
      <c r="E86" s="1"/>
      <c r="F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2:64" x14ac:dyDescent="0.2">
      <c r="B87" s="1"/>
      <c r="C87" s="1"/>
      <c r="D87" s="1"/>
      <c r="E87" s="1"/>
      <c r="F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2:64" x14ac:dyDescent="0.2">
      <c r="B88" s="1"/>
      <c r="C88" s="1"/>
      <c r="D88" s="1"/>
      <c r="E88" s="1"/>
      <c r="F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2:64" x14ac:dyDescent="0.2">
      <c r="B89" s="1"/>
      <c r="C89" s="1"/>
      <c r="D89" s="1"/>
      <c r="E89" s="1"/>
      <c r="F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2:64" x14ac:dyDescent="0.2">
      <c r="B90" s="1"/>
      <c r="C90" s="1"/>
      <c r="D90" s="1"/>
      <c r="E90" s="1"/>
      <c r="F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2:64" x14ac:dyDescent="0.2">
      <c r="B91" s="1"/>
      <c r="C91" s="1"/>
      <c r="D91" s="1"/>
      <c r="E91" s="1"/>
      <c r="F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2:64" x14ac:dyDescent="0.2">
      <c r="B92" s="1"/>
      <c r="C92" s="1"/>
      <c r="D92" s="1"/>
      <c r="E92" s="1"/>
      <c r="F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2:64" x14ac:dyDescent="0.2">
      <c r="B93" s="1"/>
      <c r="C93" s="1"/>
      <c r="D93" s="1"/>
      <c r="E93" s="1"/>
      <c r="F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2:64" x14ac:dyDescent="0.2">
      <c r="B94" s="1"/>
      <c r="C94" s="1"/>
      <c r="D94" s="1"/>
      <c r="E94" s="1"/>
      <c r="F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2:64" x14ac:dyDescent="0.2">
      <c r="B95" s="1"/>
      <c r="C95" s="1"/>
      <c r="D95" s="1"/>
      <c r="E95" s="1"/>
      <c r="F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2:64" x14ac:dyDescent="0.2">
      <c r="B96" s="1"/>
      <c r="C96" s="1"/>
      <c r="D96" s="1"/>
      <c r="E96" s="1"/>
      <c r="F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2:64" x14ac:dyDescent="0.2">
      <c r="B97" s="1"/>
      <c r="C97" s="1"/>
      <c r="D97" s="1"/>
      <c r="E97" s="1"/>
      <c r="F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2:64" x14ac:dyDescent="0.2">
      <c r="B98" s="1"/>
      <c r="C98" s="1"/>
      <c r="D98" s="1"/>
      <c r="E98" s="1"/>
      <c r="F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2:64" x14ac:dyDescent="0.2">
      <c r="B99" s="1"/>
      <c r="C99" s="1"/>
      <c r="D99" s="1"/>
      <c r="E99" s="1"/>
      <c r="F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2:64" x14ac:dyDescent="0.2">
      <c r="B100" s="1"/>
      <c r="C100" s="1"/>
      <c r="D100" s="1"/>
      <c r="E100" s="1"/>
      <c r="F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2:64" x14ac:dyDescent="0.2">
      <c r="B101" s="1"/>
      <c r="C101" s="1"/>
      <c r="D101" s="1"/>
      <c r="E101" s="1"/>
      <c r="F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2:64" x14ac:dyDescent="0.2">
      <c r="B102" s="1"/>
      <c r="C102" s="1"/>
      <c r="D102" s="1"/>
      <c r="E102" s="1"/>
      <c r="F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2:64" x14ac:dyDescent="0.2">
      <c r="B103" s="1"/>
      <c r="C103" s="1"/>
      <c r="D103" s="1"/>
      <c r="E103" s="1"/>
      <c r="F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2:64" x14ac:dyDescent="0.2">
      <c r="B104" s="1"/>
      <c r="C104" s="1"/>
      <c r="D104" s="1"/>
      <c r="E104" s="1"/>
      <c r="F104" s="1"/>
    </row>
  </sheetData>
  <sheetProtection selectLockedCells="1" selectUnlockedCells="1"/>
  <mergeCells count="14">
    <mergeCell ref="A1:H1"/>
    <mergeCell ref="A3:H3"/>
    <mergeCell ref="B11:D11"/>
    <mergeCell ref="G11:H11"/>
    <mergeCell ref="B15:D15"/>
    <mergeCell ref="B5:D5"/>
    <mergeCell ref="B6:D6"/>
    <mergeCell ref="B7:D7"/>
    <mergeCell ref="B8:D8"/>
    <mergeCell ref="B9:D9"/>
    <mergeCell ref="B10:D10"/>
    <mergeCell ref="B12:D12"/>
    <mergeCell ref="B14:D14"/>
    <mergeCell ref="E14:H14"/>
  </mergeCells>
  <pageMargins left="0.59055118110236227" right="0.39370078740157483" top="1.0629921259842521" bottom="0.78740157480314965" header="0" footer="0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Informatique</cp:lastModifiedBy>
  <cp:lastPrinted>2018-03-19T10:35:03Z</cp:lastPrinted>
  <dcterms:created xsi:type="dcterms:W3CDTF">2013-05-06T08:25:53Z</dcterms:created>
  <dcterms:modified xsi:type="dcterms:W3CDTF">2018-12-17T07:54:01Z</dcterms:modified>
</cp:coreProperties>
</file>